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电子商务" sheetId="1" r:id="rId1"/>
    <sheet name="会计" sheetId="2" r:id="rId2"/>
    <sheet name="动画" sheetId="4" r:id="rId3"/>
  </sheets>
  <definedNames>
    <definedName name="_GoBack" localSheetId="0">电子商务!#REF!</definedName>
    <definedName name="_xlnm.Print_Titles" localSheetId="0">电子商务!$1:$3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77945B7B4244C38991BF255B777689E" descr="104A6F07210CC930C55F952AF2532D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1725" y="1066800"/>
          <a:ext cx="9664065" cy="10058400"/>
        </a:xfrm>
        <a:prstGeom prst="rect">
          <a:avLst/>
        </a:prstGeom>
      </xdr:spPr>
    </xdr:pic>
  </etc:cellImage>
  <etc:cellImage>
    <xdr:pic>
      <xdr:nvPicPr>
        <xdr:cNvPr id="4" name="ID_F8DE46DBD31A4A07A8C31D83258C2D44" descr="E929514F425CCABEDCB699876B7219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53625" y="981075"/>
          <a:ext cx="2076450" cy="2113915"/>
        </a:xfrm>
        <a:prstGeom prst="rect">
          <a:avLst/>
        </a:prstGeom>
      </xdr:spPr>
    </xdr:pic>
  </etc:cellImage>
  <etc:cellImage>
    <xdr:pic>
      <xdr:nvPicPr>
        <xdr:cNvPr id="5" name="ID_B02C8DB2A4A449699CE6DA37BDE1FA7F" descr="486C1868EC35027EFC009CAAC12D537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44100" y="4098290"/>
          <a:ext cx="1933575" cy="1532890"/>
        </a:xfrm>
        <a:prstGeom prst="rect">
          <a:avLst/>
        </a:prstGeom>
      </xdr:spPr>
    </xdr:pic>
  </etc:cellImage>
  <etc:cellImage>
    <xdr:pic>
      <xdr:nvPicPr>
        <xdr:cNvPr id="2" name="ID_B7EF0926FF6645B4844D73AB38E28F5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63150" y="3764915"/>
          <a:ext cx="1143635" cy="1160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1FD099AC43A4D5AAD6AC0ADAEE741D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84740" y="4584065"/>
          <a:ext cx="1137920" cy="1149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F024F2CC86E4CABA51AF1A70D2B5F0C"/>
        <xdr:cNvPicPr>
          <a:picLocks noChangeAspect="1"/>
        </xdr:cNvPicPr>
      </xdr:nvPicPr>
      <xdr:blipFill>
        <a:blip r:embed="rId6" r:link="rId7"/>
        <a:srcRect l="8959" t="8854" r="10217" b="35329"/>
        <a:stretch>
          <a:fillRect/>
        </a:stretch>
      </xdr:blipFill>
      <xdr:spPr>
        <a:xfrm>
          <a:off x="9801225" y="20748625"/>
          <a:ext cx="1982470" cy="19596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1D85D9ED23C24361A657F5A1D1F5528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39175" y="33289875"/>
          <a:ext cx="1847850" cy="1865630"/>
        </a:xfrm>
        <a:prstGeom prst="rect">
          <a:avLst/>
        </a:prstGeom>
      </xdr:spPr>
    </xdr:pic>
  </etc:cellImage>
  <etc:cellImage>
    <xdr:pic>
      <xdr:nvPicPr>
        <xdr:cNvPr id="16" name="ID_6A9A891C20BF455DA25ED489248215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639175" y="31203900"/>
          <a:ext cx="1962150" cy="1988820"/>
        </a:xfrm>
        <a:prstGeom prst="rect">
          <a:avLst/>
        </a:prstGeom>
      </xdr:spPr>
    </xdr:pic>
  </etc:cellImage>
  <etc:cellImage>
    <xdr:pic>
      <xdr:nvPicPr>
        <xdr:cNvPr id="13" name="ID_8399CEA21DB94209BB7DF1B6F9B170D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39200" y="26878915"/>
          <a:ext cx="1341120" cy="2056765"/>
        </a:xfrm>
        <a:prstGeom prst="rect">
          <a:avLst/>
        </a:prstGeom>
      </xdr:spPr>
    </xdr:pic>
  </etc:cellImage>
  <etc:cellImage>
    <xdr:pic>
      <xdr:nvPicPr>
        <xdr:cNvPr id="15" name="ID_12E28736C9C4456EB54D5A006B504A8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24875" y="29051250"/>
          <a:ext cx="1990725" cy="1807210"/>
        </a:xfrm>
        <a:prstGeom prst="rect">
          <a:avLst/>
        </a:prstGeom>
      </xdr:spPr>
    </xdr:pic>
  </etc:cellImage>
  <etc:cellImage>
    <xdr:pic>
      <xdr:nvPicPr>
        <xdr:cNvPr id="19" name="ID_677E746F466A41FF9A14D2BA802AD40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96425" y="37595175"/>
          <a:ext cx="1552575" cy="2054860"/>
        </a:xfrm>
        <a:prstGeom prst="rect">
          <a:avLst/>
        </a:prstGeom>
      </xdr:spPr>
    </xdr:pic>
  </etc:cellImage>
  <etc:cellImage>
    <xdr:pic>
      <xdr:nvPicPr>
        <xdr:cNvPr id="18" name="ID_6D9BBA11A2414A1DAEA32AF4996F4E3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201150" y="35480625"/>
          <a:ext cx="1842135" cy="1846580"/>
        </a:xfrm>
        <a:prstGeom prst="rect">
          <a:avLst/>
        </a:prstGeom>
      </xdr:spPr>
    </xdr:pic>
  </etc:cellImage>
  <etc:cellImage>
    <xdr:pic>
      <xdr:nvPicPr>
        <xdr:cNvPr id="7" name="ID_2DB4F6896E8C48478AFBE55FB665642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982200" y="8543925"/>
          <a:ext cx="179705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DF681C3F48C14F9EB4F1D17D0CEF724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925050" y="19916775"/>
          <a:ext cx="184785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4BA87B9B0674319841300057CA3184D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925050" y="18011775"/>
          <a:ext cx="1828165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E81B527131144B790E7BA9B0801F4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925050" y="16106775"/>
          <a:ext cx="2638425" cy="167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FE59D36735E4015A4F23C799349613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201275" y="16192500"/>
          <a:ext cx="212725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D24C2DC78D549D3AB603F803E16713D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629775" y="22780625"/>
          <a:ext cx="2097405" cy="18065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<sst xmlns="http://schemas.openxmlformats.org/spreadsheetml/2006/main" count="162" uniqueCount="110">
  <si>
    <t>电子商务专业实训耗材采购计划表（2025-2026学期）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</si>
  <si>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</si>
  <si>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</si>
  <si>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</si>
  <si>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</si>
  <si>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</si>
  <si>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</si>
  <si>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单价（元）</t>
  </si>
  <si>
    <t>合计（元）</t>
  </si>
  <si>
    <t>备注</t>
  </si>
  <si>
    <t>参考图片</t>
  </si>
  <si>
    <t>直播平台专用路由器</t>
  </si>
  <si>
    <t>华为Q6网线版</t>
  </si>
  <si>
    <t>子母路由（1母3子套装）</t>
  </si>
  <si>
    <t>套</t>
  </si>
  <si>
    <t>日常课程及训练比赛使用</t>
  </si>
  <si>
    <t>柔光灯</t>
  </si>
  <si>
    <t>摄影怪兵器</t>
  </si>
  <si>
    <t>LG-180PRO单柔光球套装</t>
  </si>
  <si>
    <t>直播课程、商品拍摄与处理课程使用</t>
  </si>
  <si>
    <t>手机直播落地三脚架</t>
  </si>
  <si>
    <t>ZNNCO三脚架全屏补光灯</t>
  </si>
  <si>
    <t>长度100cm以上，可自由升降</t>
  </si>
  <si>
    <t>个</t>
  </si>
  <si>
    <t>手机直播桌面三脚架</t>
  </si>
  <si>
    <t>Rtako手机直播三机位两用补光支架</t>
  </si>
  <si>
    <t>1.7m支架+H型桌面支架+45cm影肌灯</t>
  </si>
  <si>
    <t>可升降绿布背景布</t>
  </si>
  <si>
    <t>凯林地拉幕布便携式可升降绿布背景布</t>
  </si>
  <si>
    <t>绿色地拉幕布150X200cm</t>
  </si>
  <si>
    <t>张</t>
  </si>
  <si>
    <t>大屏幕智能直播一体机</t>
  </si>
  <si>
    <t>保冠32英寸大屏幕智能直播一体机</t>
  </si>
  <si>
    <t>直播大屏32英寸显示器手机投屏显示器横竖屏非触摸提词器八核4+64G（含旋转推车）</t>
  </si>
  <si>
    <t>台</t>
  </si>
  <si>
    <t>商品摄影置物台</t>
  </si>
  <si>
    <t xml:space="preserve">摄影怪兵器hakutatz2144
</t>
  </si>
  <si>
    <t>摄影折叠式支架60*100cm
专业静物拍照台棚拍摄桌
道具器材</t>
  </si>
  <si>
    <t>149元</t>
  </si>
  <si>
    <t>柔光板</t>
  </si>
  <si>
    <t xml:space="preserve">贝阳60x90cm摄影柔光板
</t>
  </si>
  <si>
    <t>白色透光板便携折叠柔
光屏室内外拍摄移动</t>
  </si>
  <si>
    <t>反光板</t>
  </si>
  <si>
    <t>帝森特，电商摄影静物拍
摄专业反光板，A3</t>
  </si>
  <si>
    <t>减光柔光
板，珠宝首饰小家电</t>
  </si>
  <si>
    <t>柔光纸</t>
  </si>
  <si>
    <t xml:space="preserve">贝阳1.5*1m柔光布柔光纸
</t>
  </si>
  <si>
    <t>背景布硫酸纸柔光板摄影棚
拍摄器材</t>
  </si>
  <si>
    <t>耳机</t>
  </si>
  <si>
    <t>ASZUNE/艾苏恩 半入耳式耳机</t>
  </si>
  <si>
    <t>3.5mm圆孔</t>
  </si>
  <si>
    <t>日常课程</t>
  </si>
  <si>
    <t>提词器</t>
  </si>
  <si>
    <t>登岚</t>
  </si>
  <si>
    <t>T10提词器+2.1米支架+单机位</t>
  </si>
  <si>
    <t>PVC背景板制作</t>
  </si>
  <si>
    <t>定制</t>
  </si>
  <si>
    <t>合计</t>
  </si>
  <si>
    <t>桂林技师学院实习耗材采购计划表</t>
  </si>
  <si>
    <t>信息工程系（2025-2026学年）</t>
  </si>
  <si>
    <t>参考品牌
型号、规格</t>
  </si>
  <si>
    <t>单价</t>
  </si>
  <si>
    <t>练功券</t>
  </si>
  <si>
    <t>100元</t>
  </si>
  <si>
    <t>扎</t>
  </si>
  <si>
    <t>三栏式账页</t>
  </si>
  <si>
    <t>100张/本 活页账芯</t>
  </si>
  <si>
    <t>本</t>
  </si>
  <si>
    <t>不要本式账本</t>
  </si>
  <si>
    <t>多栏式账页</t>
  </si>
  <si>
    <t>数量金额式账页</t>
  </si>
  <si>
    <t>捆扎条</t>
  </si>
  <si>
    <t>52*2cm</t>
  </si>
  <si>
    <t>强力磁铁片</t>
  </si>
  <si>
    <t>高强度磁铁（一件10片）</t>
  </si>
  <si>
    <r>
      <rPr>
        <sz val="11"/>
        <rFont val="宋体"/>
        <charset val="134"/>
      </rPr>
      <t>直径</t>
    </r>
    <r>
      <rPr>
        <sz val="11"/>
        <rFont val="Times New Roman"/>
        <charset val="134"/>
      </rPr>
      <t>15mm</t>
    </r>
    <r>
      <rPr>
        <sz val="11"/>
        <rFont val="宋体"/>
        <charset val="134"/>
      </rPr>
      <t>，厚度</t>
    </r>
    <r>
      <rPr>
        <sz val="11"/>
        <rFont val="Times New Roman"/>
        <charset val="134"/>
      </rPr>
      <t>2mm</t>
    </r>
  </si>
  <si>
    <t>件</t>
  </si>
  <si>
    <t>日本进口LaDoll石塑粘土</t>
  </si>
  <si>
    <t>蓝色1包</t>
  </si>
  <si>
    <t>120g</t>
  </si>
  <si>
    <t>包</t>
  </si>
  <si>
    <t>丙烯画笔</t>
  </si>
  <si>
    <t>棕色尼龙毛画笔套装</t>
  </si>
  <si>
    <t>8支装</t>
  </si>
  <si>
    <t>天然大漆</t>
  </si>
  <si>
    <t>植物大漆漂流漆21色</t>
  </si>
  <si>
    <t>单支50ml</t>
  </si>
  <si>
    <t>特大号水桶沐浴桶</t>
  </si>
  <si>
    <t>PP材质/精灵蓝</t>
  </si>
  <si>
    <t>上径57cm下径46cm高53cm</t>
  </si>
  <si>
    <t>扇子套装（pvc）</t>
  </si>
  <si>
    <t>家国明月10把、热门书法文案10把、禅语10把、吉语10把、立志语10把、国潮文创10把、水墨款12把、空白漆扇10把混搭</t>
  </si>
  <si>
    <t>飘漆折扇</t>
  </si>
  <si>
    <t>50把混装</t>
  </si>
  <si>
    <t>8寸</t>
  </si>
  <si>
    <t>漂漆发圈白胚</t>
  </si>
  <si>
    <t>（白色）方巾发圈30个、大肠发圈30个、飘带发圈30个、发带30条</t>
  </si>
  <si>
    <t>UV转印水晶标贴转印贴</t>
  </si>
  <si>
    <t>200个/组</t>
  </si>
  <si>
    <t>7cmx7cm</t>
  </si>
  <si>
    <t>校徽烫画贴</t>
  </si>
  <si>
    <t>50个/组</t>
  </si>
  <si>
    <t>5cmx5cm</t>
  </si>
  <si>
    <t>组</t>
  </si>
  <si>
    <t>漂漆帆布袋空白白胚</t>
  </si>
  <si>
    <t>10个/包</t>
  </si>
  <si>
    <t>30cmx35cm</t>
  </si>
  <si>
    <t>书签空白卡漂漆</t>
  </si>
  <si>
    <t>幸运形-双面漂漆书签200张/套</t>
  </si>
  <si>
    <t>7*21cm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</si>
</sst>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0.0_ "/>
    <numFmt numFmtId="180" formatCode="0_ "/>
    <numFmt numFmtId="181" formatCode="#,##0_);[Red]\(#,##0\)"/>
  </numFmts>
  <fonts count="30">
    <font>
      <sz val="12"/>
      <name val="宋体"/>
      <charset val="134"/>
    </font>
    <font>
      <sz val="11"/>
      <name val="宋体"/>
      <charset val="134"/>
    </font>
    <font>
      <b/>
      <sz val="16"/>
      <name val="华文中宋"/>
      <charset val="134"/>
    </font>
    <font>
      <sz val="14"/>
      <name val="华文中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322" applyFont="1" applyFill="1" applyBorder="1" applyAlignment="1">
      <alignment horizontal="center" vertical="center"/>
    </xf>
    <xf numFmtId="0" fontId="3" fillId="0" borderId="1" xfId="322" applyFont="1" applyFill="1" applyBorder="1" applyAlignment="1">
      <alignment horizontal="center" vertical="center"/>
    </xf>
    <xf numFmtId="0" fontId="4" fillId="0" borderId="1" xfId="322" applyFont="1" applyFill="1" applyBorder="1" applyAlignment="1">
      <alignment horizontal="center" vertical="center" wrapText="1"/>
    </xf>
    <xf numFmtId="0" fontId="5" fillId="0" borderId="1" xfId="322" applyFont="1" applyFill="1" applyBorder="1" applyAlignment="1">
      <alignment horizontal="center" vertical="center" wrapText="1"/>
    </xf>
    <xf numFmtId="176" fontId="5" fillId="0" borderId="1" xfId="322" applyNumberFormat="1" applyFont="1" applyFill="1" applyBorder="1" applyAlignment="1">
      <alignment horizontal="center" vertical="center" wrapText="1"/>
    </xf>
    <xf numFmtId="0" fontId="4" fillId="0" borderId="1" xfId="32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>
      <alignment vertical="center"/>
    </xf>
    <xf numFmtId="0" fontId="7" fillId="0" borderId="1" xfId="77" applyFont="1" applyFill="1" applyBorder="1" applyAlignment="1" applyProtection="1">
      <alignment horizontal="center" vertical="center"/>
      <protection locked="0"/>
    </xf>
    <xf numFmtId="0" fontId="7" fillId="0" borderId="1" xfId="77" applyFont="1" applyFill="1" applyBorder="1" applyAlignment="1" applyProtection="1">
      <alignment horizontal="center" vertical="center" wrapText="1"/>
      <protection locked="0"/>
    </xf>
    <xf numFmtId="0" fontId="7" fillId="0" borderId="1" xfId="77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</cellXfs>
  <cellStyles count="3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1" xfId="52"/>
    <cellStyle name="常规 11 2" xfId="53"/>
    <cellStyle name="常规 11 3" xfId="54"/>
    <cellStyle name="常规 12" xfId="55"/>
    <cellStyle name="常规 12 2" xfId="56"/>
    <cellStyle name="常规 12 3" xfId="57"/>
    <cellStyle name="常规 13" xfId="58"/>
    <cellStyle name="常规 13 2" xfId="59"/>
    <cellStyle name="常规 13 3" xfId="60"/>
    <cellStyle name="常规 14" xfId="61"/>
    <cellStyle name="常规 14 2" xfId="62"/>
    <cellStyle name="常规 14 3" xfId="63"/>
    <cellStyle name="常规 15" xfId="64"/>
    <cellStyle name="常规 15 2" xfId="65"/>
    <cellStyle name="常规 15 3" xfId="66"/>
    <cellStyle name="常规 16" xfId="67"/>
    <cellStyle name="常规 16 2" xfId="68"/>
    <cellStyle name="常规 16 3" xfId="69"/>
    <cellStyle name="常规 17" xfId="70"/>
    <cellStyle name="常规 17 2" xfId="71"/>
    <cellStyle name="常规 17 3" xfId="72"/>
    <cellStyle name="常规 18" xfId="73"/>
    <cellStyle name="常规 19" xfId="74"/>
    <cellStyle name="常规 19 2" xfId="75"/>
    <cellStyle name="常规 19 3" xfId="76"/>
    <cellStyle name="常规 2" xfId="77"/>
    <cellStyle name="常规 20" xfId="78"/>
    <cellStyle name="常规 20 2" xfId="79"/>
    <cellStyle name="常规 20 3" xfId="80"/>
    <cellStyle name="常规 21" xfId="81"/>
    <cellStyle name="常规 21 2" xfId="82"/>
    <cellStyle name="常规 21 3" xfId="83"/>
    <cellStyle name="常规 25" xfId="84"/>
    <cellStyle name="常规 25 2" xfId="85"/>
    <cellStyle name="常规 25 3" xfId="86"/>
    <cellStyle name="常规 26" xfId="87"/>
    <cellStyle name="常规 26 2" xfId="88"/>
    <cellStyle name="常规 26 3" xfId="89"/>
    <cellStyle name="常规 27" xfId="90"/>
    <cellStyle name="常规 27 2" xfId="91"/>
    <cellStyle name="常规 27 3" xfId="92"/>
    <cellStyle name="常规 28" xfId="93"/>
    <cellStyle name="常规 28 2" xfId="94"/>
    <cellStyle name="常规 28 3" xfId="95"/>
    <cellStyle name="常规 29" xfId="96"/>
    <cellStyle name="常规 29 2" xfId="97"/>
    <cellStyle name="常规 29 3" xfId="98"/>
    <cellStyle name="常规 3" xfId="99"/>
    <cellStyle name="常规 4" xfId="100"/>
    <cellStyle name="常规 4 2" xfId="101"/>
    <cellStyle name="常规 4 3" xfId="102"/>
    <cellStyle name="常规 5" xfId="103"/>
    <cellStyle name="常规 5 2" xfId="104"/>
    <cellStyle name="常规 5 3" xfId="105"/>
    <cellStyle name="常规 6" xfId="106"/>
    <cellStyle name="常规 6 10" xfId="107"/>
    <cellStyle name="常规 6 10 2" xfId="108"/>
    <cellStyle name="常规 6 10 3" xfId="109"/>
    <cellStyle name="常规 6 11" xfId="110"/>
    <cellStyle name="常规 6 11 2" xfId="111"/>
    <cellStyle name="常规 6 11 3" xfId="112"/>
    <cellStyle name="常规 6 12" xfId="113"/>
    <cellStyle name="常规 6 12 2" xfId="114"/>
    <cellStyle name="常规 6 12 3" xfId="115"/>
    <cellStyle name="常规 6 13" xfId="116"/>
    <cellStyle name="常规 6 13 2" xfId="117"/>
    <cellStyle name="常规 6 13 3" xfId="118"/>
    <cellStyle name="常规 6 14" xfId="119"/>
    <cellStyle name="常规 6 14 2" xfId="120"/>
    <cellStyle name="常规 6 14 3" xfId="121"/>
    <cellStyle name="常规 6 15" xfId="122"/>
    <cellStyle name="常规 6 15 2" xfId="123"/>
    <cellStyle name="常规 6 15 3" xfId="124"/>
    <cellStyle name="常规 6 16" xfId="125"/>
    <cellStyle name="常规 6 16 2" xfId="126"/>
    <cellStyle name="常规 6 16 3" xfId="127"/>
    <cellStyle name="常规 6 17" xfId="128"/>
    <cellStyle name="常规 6 17 2" xfId="129"/>
    <cellStyle name="常规 6 17 3" xfId="130"/>
    <cellStyle name="常规 6 18" xfId="131"/>
    <cellStyle name="常规 6 18 2" xfId="132"/>
    <cellStyle name="常规 6 18 3" xfId="133"/>
    <cellStyle name="常规 6 19" xfId="134"/>
    <cellStyle name="常规 6 19 2" xfId="135"/>
    <cellStyle name="常规 6 19 3" xfId="136"/>
    <cellStyle name="常规 6 2" xfId="137"/>
    <cellStyle name="常规 6 2 2" xfId="138"/>
    <cellStyle name="常规 6 2 3" xfId="139"/>
    <cellStyle name="常规 6 20" xfId="140"/>
    <cellStyle name="常规 6 20 2" xfId="141"/>
    <cellStyle name="常规 6 20 3" xfId="142"/>
    <cellStyle name="常规 6 21" xfId="143"/>
    <cellStyle name="常规 6 21 2" xfId="144"/>
    <cellStyle name="常规 6 21 3" xfId="145"/>
    <cellStyle name="常规 6 22" xfId="146"/>
    <cellStyle name="常规 6 22 2" xfId="147"/>
    <cellStyle name="常规 6 22 3" xfId="148"/>
    <cellStyle name="常规 6 23" xfId="149"/>
    <cellStyle name="常规 6 23 2" xfId="150"/>
    <cellStyle name="常规 6 23 3" xfId="151"/>
    <cellStyle name="常规 6 24" xfId="152"/>
    <cellStyle name="常规 6 24 2" xfId="153"/>
    <cellStyle name="常规 6 24 3" xfId="154"/>
    <cellStyle name="常规 6 25" xfId="155"/>
    <cellStyle name="常规 6 25 2" xfId="156"/>
    <cellStyle name="常规 6 25 3" xfId="157"/>
    <cellStyle name="常规 6 26" xfId="158"/>
    <cellStyle name="常规 6 26 2" xfId="159"/>
    <cellStyle name="常规 6 26 3" xfId="160"/>
    <cellStyle name="常规 6 27" xfId="161"/>
    <cellStyle name="常规 6 27 2" xfId="162"/>
    <cellStyle name="常规 6 27 3" xfId="163"/>
    <cellStyle name="常规 6 28" xfId="164"/>
    <cellStyle name="常规 6 28 2" xfId="165"/>
    <cellStyle name="常规 6 28 3" xfId="166"/>
    <cellStyle name="常规 6 29" xfId="167"/>
    <cellStyle name="常规 6 29 2" xfId="168"/>
    <cellStyle name="常规 6 29 3" xfId="169"/>
    <cellStyle name="常规 6 3" xfId="170"/>
    <cellStyle name="常规 6 3 2" xfId="171"/>
    <cellStyle name="常规 6 3 3" xfId="172"/>
    <cellStyle name="常规 6 30" xfId="173"/>
    <cellStyle name="常规 6 30 2" xfId="174"/>
    <cellStyle name="常规 6 30 3" xfId="175"/>
    <cellStyle name="常规 6 31" xfId="176"/>
    <cellStyle name="常规 6 31 2" xfId="177"/>
    <cellStyle name="常规 6 31 3" xfId="178"/>
    <cellStyle name="常规 6 32" xfId="179"/>
    <cellStyle name="常规 6 32 2" xfId="180"/>
    <cellStyle name="常规 6 32 3" xfId="181"/>
    <cellStyle name="常规 6 33" xfId="182"/>
    <cellStyle name="常规 6 33 2" xfId="183"/>
    <cellStyle name="常规 6 33 3" xfId="184"/>
    <cellStyle name="常规 6 34" xfId="185"/>
    <cellStyle name="常规 6 34 2" xfId="186"/>
    <cellStyle name="常规 6 34 3" xfId="187"/>
    <cellStyle name="常规 6 35" xfId="188"/>
    <cellStyle name="常规 6 35 2" xfId="189"/>
    <cellStyle name="常规 6 35 3" xfId="190"/>
    <cellStyle name="常规 6 36" xfId="191"/>
    <cellStyle name="常规 6 37" xfId="192"/>
    <cellStyle name="常规 6 4" xfId="193"/>
    <cellStyle name="常规 6 4 2" xfId="194"/>
    <cellStyle name="常规 6 4 3" xfId="195"/>
    <cellStyle name="常规 6 5" xfId="196"/>
    <cellStyle name="常规 6 5 2" xfId="197"/>
    <cellStyle name="常规 6 5 3" xfId="198"/>
    <cellStyle name="常规 6 6" xfId="199"/>
    <cellStyle name="常规 6 6 2" xfId="200"/>
    <cellStyle name="常规 6 6 3" xfId="201"/>
    <cellStyle name="常规 6 7" xfId="202"/>
    <cellStyle name="常规 6 7 2" xfId="203"/>
    <cellStyle name="常规 6 7 3" xfId="204"/>
    <cellStyle name="常规 6 8" xfId="205"/>
    <cellStyle name="常规 6 8 2" xfId="206"/>
    <cellStyle name="常规 6 8 3" xfId="207"/>
    <cellStyle name="常规 6 9" xfId="208"/>
    <cellStyle name="常规 6 9 2" xfId="209"/>
    <cellStyle name="常规 6 9 3" xfId="210"/>
    <cellStyle name="常规 7" xfId="211"/>
    <cellStyle name="常规 7 10" xfId="212"/>
    <cellStyle name="常规 7 10 2" xfId="213"/>
    <cellStyle name="常规 7 10 3" xfId="214"/>
    <cellStyle name="常规 7 11" xfId="215"/>
    <cellStyle name="常规 7 11 2" xfId="216"/>
    <cellStyle name="常规 7 11 3" xfId="217"/>
    <cellStyle name="常规 7 12" xfId="218"/>
    <cellStyle name="常规 7 12 2" xfId="219"/>
    <cellStyle name="常规 7 12 3" xfId="220"/>
    <cellStyle name="常规 7 13" xfId="221"/>
    <cellStyle name="常规 7 13 2" xfId="222"/>
    <cellStyle name="常规 7 13 3" xfId="223"/>
    <cellStyle name="常规 7 14" xfId="224"/>
    <cellStyle name="常规 7 14 2" xfId="225"/>
    <cellStyle name="常规 7 14 3" xfId="226"/>
    <cellStyle name="常规 7 15" xfId="227"/>
    <cellStyle name="常规 7 15 2" xfId="228"/>
    <cellStyle name="常规 7 15 3" xfId="229"/>
    <cellStyle name="常规 7 16" xfId="230"/>
    <cellStyle name="常规 7 16 2" xfId="231"/>
    <cellStyle name="常规 7 16 3" xfId="232"/>
    <cellStyle name="常规 7 17" xfId="233"/>
    <cellStyle name="常规 7 17 2" xfId="234"/>
    <cellStyle name="常规 7 17 3" xfId="235"/>
    <cellStyle name="常规 7 18" xfId="236"/>
    <cellStyle name="常规 7 18 2" xfId="237"/>
    <cellStyle name="常规 7 18 3" xfId="238"/>
    <cellStyle name="常规 7 19" xfId="239"/>
    <cellStyle name="常规 7 19 2" xfId="240"/>
    <cellStyle name="常规 7 19 3" xfId="241"/>
    <cellStyle name="常规 7 2" xfId="242"/>
    <cellStyle name="常规 7 2 2" xfId="243"/>
    <cellStyle name="常规 7 2 3" xfId="244"/>
    <cellStyle name="常规 7 20" xfId="245"/>
    <cellStyle name="常规 7 20 2" xfId="246"/>
    <cellStyle name="常规 7 20 3" xfId="247"/>
    <cellStyle name="常规 7 21" xfId="248"/>
    <cellStyle name="常规 7 21 2" xfId="249"/>
    <cellStyle name="常规 7 21 3" xfId="250"/>
    <cellStyle name="常规 7 22" xfId="251"/>
    <cellStyle name="常规 7 22 2" xfId="252"/>
    <cellStyle name="常规 7 22 3" xfId="253"/>
    <cellStyle name="常规 7 23" xfId="254"/>
    <cellStyle name="常规 7 23 2" xfId="255"/>
    <cellStyle name="常规 7 23 3" xfId="256"/>
    <cellStyle name="常规 7 24" xfId="257"/>
    <cellStyle name="常规 7 24 2" xfId="258"/>
    <cellStyle name="常规 7 24 3" xfId="259"/>
    <cellStyle name="常规 7 25" xfId="260"/>
    <cellStyle name="常规 7 25 2" xfId="261"/>
    <cellStyle name="常规 7 25 3" xfId="262"/>
    <cellStyle name="常规 7 26" xfId="263"/>
    <cellStyle name="常规 7 26 2" xfId="264"/>
    <cellStyle name="常规 7 26 3" xfId="265"/>
    <cellStyle name="常规 7 27" xfId="266"/>
    <cellStyle name="常规 7 27 2" xfId="267"/>
    <cellStyle name="常规 7 27 3" xfId="268"/>
    <cellStyle name="常规 7 28" xfId="269"/>
    <cellStyle name="常规 7 28 2" xfId="270"/>
    <cellStyle name="常规 7 28 3" xfId="271"/>
    <cellStyle name="常规 7 29" xfId="272"/>
    <cellStyle name="常规 7 29 2" xfId="273"/>
    <cellStyle name="常规 7 29 3" xfId="274"/>
    <cellStyle name="常规 7 3" xfId="275"/>
    <cellStyle name="常规 7 3 2" xfId="276"/>
    <cellStyle name="常规 7 3 3" xfId="277"/>
    <cellStyle name="常规 7 30" xfId="278"/>
    <cellStyle name="常规 7 30 2" xfId="279"/>
    <cellStyle name="常规 7 30 3" xfId="280"/>
    <cellStyle name="常规 7 31" xfId="281"/>
    <cellStyle name="常规 7 31 2" xfId="282"/>
    <cellStyle name="常规 7 31 3" xfId="283"/>
    <cellStyle name="常规 7 32" xfId="284"/>
    <cellStyle name="常规 7 32 2" xfId="285"/>
    <cellStyle name="常规 7 32 3" xfId="286"/>
    <cellStyle name="常规 7 33" xfId="287"/>
    <cellStyle name="常规 7 33 2" xfId="288"/>
    <cellStyle name="常规 7 33 3" xfId="289"/>
    <cellStyle name="常规 7 34" xfId="290"/>
    <cellStyle name="常规 7 34 2" xfId="291"/>
    <cellStyle name="常规 7 34 3" xfId="292"/>
    <cellStyle name="常规 7 35" xfId="293"/>
    <cellStyle name="常规 7 35 2" xfId="294"/>
    <cellStyle name="常规 7 35 3" xfId="295"/>
    <cellStyle name="常规 7 36" xfId="296"/>
    <cellStyle name="常规 7 37" xfId="297"/>
    <cellStyle name="常规 7 4" xfId="298"/>
    <cellStyle name="常规 7 4 2" xfId="299"/>
    <cellStyle name="常规 7 4 3" xfId="300"/>
    <cellStyle name="常规 7 5" xfId="301"/>
    <cellStyle name="常规 7 5 2" xfId="302"/>
    <cellStyle name="常规 7 5 3" xfId="303"/>
    <cellStyle name="常规 7 6" xfId="304"/>
    <cellStyle name="常规 7 6 2" xfId="305"/>
    <cellStyle name="常规 7 6 3" xfId="306"/>
    <cellStyle name="常规 7 7" xfId="307"/>
    <cellStyle name="常规 7 7 2" xfId="308"/>
    <cellStyle name="常规 7 7 3" xfId="309"/>
    <cellStyle name="常规 7 8" xfId="310"/>
    <cellStyle name="常规 7 8 2" xfId="311"/>
    <cellStyle name="常规 7 8 3" xfId="312"/>
    <cellStyle name="常规 7 9" xfId="313"/>
    <cellStyle name="常规 7 9 2" xfId="314"/>
    <cellStyle name="常规 7 9 3" xfId="315"/>
    <cellStyle name="常规 8" xfId="316"/>
    <cellStyle name="常规 8 2" xfId="317"/>
    <cellStyle name="常规 8 3" xfId="318"/>
    <cellStyle name="常规 9" xfId="319"/>
    <cellStyle name="常规 9 2" xfId="320"/>
    <cellStyle name="常规 9 3" xfId="321"/>
    <cellStyle name="常规_Sheet1" xfId="32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8.png"/><Relationship Id="rId8" Type="http://schemas.openxmlformats.org/officeDocument/2006/relationships/image" Target="media/image17.png"/><Relationship Id="rId7" Type="http://schemas.openxmlformats.org/officeDocument/2006/relationships/image" Target="NULL" TargetMode="External"/><Relationship Id="rId6" Type="http://schemas.openxmlformats.org/officeDocument/2006/relationships/image" Target="media/image16.png"/><Relationship Id="rId5" Type="http://schemas.openxmlformats.org/officeDocument/2006/relationships/image" Target="media/image15.png"/><Relationship Id="rId4" Type="http://schemas.openxmlformats.org/officeDocument/2006/relationships/image" Target="media/image14.png"/><Relationship Id="rId3" Type="http://schemas.openxmlformats.org/officeDocument/2006/relationships/image" Target="media/image13.png"/><Relationship Id="rId2" Type="http://schemas.openxmlformats.org/officeDocument/2006/relationships/image" Target="media/image12.png"/><Relationship Id="rId19" Type="http://schemas.openxmlformats.org/officeDocument/2006/relationships/image" Target="media/image28.png"/><Relationship Id="rId18" Type="http://schemas.openxmlformats.org/officeDocument/2006/relationships/image" Target="media/image27.png"/><Relationship Id="rId17" Type="http://schemas.openxmlformats.org/officeDocument/2006/relationships/image" Target="media/image26.png"/><Relationship Id="rId16" Type="http://schemas.openxmlformats.org/officeDocument/2006/relationships/image" Target="media/image25.png"/><Relationship Id="rId15" Type="http://schemas.openxmlformats.org/officeDocument/2006/relationships/image" Target="media/image24.png"/><Relationship Id="rId14" Type="http://schemas.openxmlformats.org/officeDocument/2006/relationships/image" Target="media/image23.png"/><Relationship Id="rId13" Type="http://schemas.openxmlformats.org/officeDocument/2006/relationships/image" Target="media/image22.png"/><Relationship Id="rId12" Type="http://schemas.openxmlformats.org/officeDocument/2006/relationships/image" Target="media/image21.png"/><Relationship Id="rId11" Type="http://schemas.openxmlformats.org/officeDocument/2006/relationships/image" Target="media/image20.png"/><Relationship Id="rId10" Type="http://schemas.openxmlformats.org/officeDocument/2006/relationships/image" Target="media/image19.png"/><Relationship Id="rId1" Type="http://schemas.openxmlformats.org/officeDocument/2006/relationships/image" Target="media/image1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169545</xdr:colOff>
      <xdr:row>3</xdr:row>
      <xdr:rowOff>66040</xdr:rowOff>
    </xdr:from>
    <xdr:to>
      <xdr:col>9</xdr:col>
      <xdr:colOff>2286635</xdr:colOff>
      <xdr:row>3</xdr:row>
      <xdr:rowOff>1863725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2170" y="1266190"/>
          <a:ext cx="2117090" cy="179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201295</xdr:colOff>
      <xdr:row>4</xdr:row>
      <xdr:rowOff>137160</xdr:rowOff>
    </xdr:from>
    <xdr:to>
      <xdr:col>9</xdr:col>
      <xdr:colOff>1914525</xdr:colOff>
      <xdr:row>4</xdr:row>
      <xdr:rowOff>1849755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3920" y="3229610"/>
          <a:ext cx="1713230" cy="171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356870</xdr:colOff>
      <xdr:row>5</xdr:row>
      <xdr:rowOff>128905</xdr:rowOff>
    </xdr:from>
    <xdr:to>
      <xdr:col>9</xdr:col>
      <xdr:colOff>2000250</xdr:colOff>
      <xdr:row>5</xdr:row>
      <xdr:rowOff>1762125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29495" y="5151755"/>
          <a:ext cx="1643380" cy="163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262255</xdr:colOff>
      <xdr:row>6</xdr:row>
      <xdr:rowOff>97155</xdr:rowOff>
    </xdr:from>
    <xdr:to>
      <xdr:col>9</xdr:col>
      <xdr:colOff>2076450</xdr:colOff>
      <xdr:row>6</xdr:row>
      <xdr:rowOff>1917065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34880" y="6923405"/>
          <a:ext cx="1814195" cy="181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463550</xdr:colOff>
      <xdr:row>7</xdr:row>
      <xdr:rowOff>56515</xdr:rowOff>
    </xdr:from>
    <xdr:to>
      <xdr:col>9</xdr:col>
      <xdr:colOff>1971675</xdr:colOff>
      <xdr:row>7</xdr:row>
      <xdr:rowOff>1552575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36175" y="8825865"/>
          <a:ext cx="1508125" cy="149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350520</xdr:colOff>
      <xdr:row>8</xdr:row>
      <xdr:rowOff>97790</xdr:rowOff>
    </xdr:from>
    <xdr:to>
      <xdr:col>9</xdr:col>
      <xdr:colOff>1866900</xdr:colOff>
      <xdr:row>8</xdr:row>
      <xdr:rowOff>2190115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23145" y="10480040"/>
          <a:ext cx="1516380" cy="209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132080</xdr:colOff>
      <xdr:row>9</xdr:row>
      <xdr:rowOff>141605</xdr:rowOff>
    </xdr:from>
    <xdr:to>
      <xdr:col>9</xdr:col>
      <xdr:colOff>2173605</xdr:colOff>
      <xdr:row>9</xdr:row>
      <xdr:rowOff>2191385</xdr:rowOff>
    </xdr:to>
    <xdr:pic>
      <xdr:nvPicPr>
        <xdr:cNvPr id="8" name="图片 7" descr="微信图片_202509020930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04705" y="12784455"/>
          <a:ext cx="2041525" cy="2049780"/>
        </a:xfrm>
        <a:prstGeom prst="rect">
          <a:avLst/>
        </a:prstGeom>
      </xdr:spPr>
    </xdr:pic>
    <xdr:clientData/>
  </xdr:twoCellAnchor>
  <xdr:twoCellAnchor editAs="oneCell">
    <xdr:from>
      <xdr:col>9</xdr:col>
      <xdr:colOff>275590</xdr:colOff>
      <xdr:row>10</xdr:row>
      <xdr:rowOff>22225</xdr:rowOff>
    </xdr:from>
    <xdr:to>
      <xdr:col>9</xdr:col>
      <xdr:colOff>1901825</xdr:colOff>
      <xdr:row>10</xdr:row>
      <xdr:rowOff>1648460</xdr:rowOff>
    </xdr:to>
    <xdr:pic>
      <xdr:nvPicPr>
        <xdr:cNvPr id="9" name="图片 8" descr="微信图片_2025090209483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848215" y="14925675"/>
          <a:ext cx="1626235" cy="1626235"/>
        </a:xfrm>
        <a:prstGeom prst="rect">
          <a:avLst/>
        </a:prstGeom>
      </xdr:spPr>
    </xdr:pic>
    <xdr:clientData/>
  </xdr:twoCellAnchor>
  <xdr:twoCellAnchor editAs="oneCell">
    <xdr:from>
      <xdr:col>9</xdr:col>
      <xdr:colOff>299720</xdr:colOff>
      <xdr:row>11</xdr:row>
      <xdr:rowOff>141605</xdr:rowOff>
    </xdr:from>
    <xdr:to>
      <xdr:col>9</xdr:col>
      <xdr:colOff>2057400</xdr:colOff>
      <xdr:row>11</xdr:row>
      <xdr:rowOff>1901825</xdr:rowOff>
    </xdr:to>
    <xdr:pic>
      <xdr:nvPicPr>
        <xdr:cNvPr id="10" name="图片 9" descr="微信图片_2025090209545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72345" y="16721455"/>
          <a:ext cx="1757680" cy="1760220"/>
        </a:xfrm>
        <a:prstGeom prst="rect">
          <a:avLst/>
        </a:prstGeom>
      </xdr:spPr>
    </xdr:pic>
    <xdr:clientData/>
  </xdr:twoCellAnchor>
  <xdr:twoCellAnchor editAs="oneCell">
    <xdr:from>
      <xdr:col>9</xdr:col>
      <xdr:colOff>277495</xdr:colOff>
      <xdr:row>12</xdr:row>
      <xdr:rowOff>99695</xdr:rowOff>
    </xdr:from>
    <xdr:to>
      <xdr:col>9</xdr:col>
      <xdr:colOff>2086610</xdr:colOff>
      <xdr:row>12</xdr:row>
      <xdr:rowOff>1903730</xdr:rowOff>
    </xdr:to>
    <xdr:pic>
      <xdr:nvPicPr>
        <xdr:cNvPr id="11" name="图片 10" descr="9aa2940c40172e5c3ca9b098521c7a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50120" y="18736945"/>
          <a:ext cx="1809115" cy="180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SheetLayoutView="60" topLeftCell="A16" workbookViewId="0">
      <selection activeCell="H29" sqref="H29"/>
    </sheetView>
  </sheetViews>
  <sheetFormatPr defaultColWidth="9" defaultRowHeight="14.25"/>
  <cols>
    <col min="1" max="1" width="5.25" style="37" customWidth="1"/>
    <col min="2" max="2" width="19.25" style="37" customWidth="1"/>
    <col min="3" max="3" width="23" style="37" customWidth="1"/>
    <col min="4" max="4" width="25.125" style="37" customWidth="1"/>
    <col min="5" max="5" width="7.25" style="37" customWidth="1"/>
    <col min="6" max="6" width="7" style="37" customWidth="1"/>
    <col min="7" max="7" width="9" style="37"/>
    <col min="8" max="8" width="13.5" style="37" customWidth="1"/>
    <col min="9" max="9" width="16.25" style="37" customWidth="1"/>
    <col min="10" max="10" width="31.875" style="37" customWidth="1"/>
    <col min="11" max="16384" width="9" style="37"/>
  </cols>
  <sheetData>
    <row r="1" ht="27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24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ht="42.75" customHeight="1" spans="1:10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51" t="s">
        <v>9</v>
      </c>
      <c r="J3" s="50" t="s">
        <v>10</v>
      </c>
    </row>
    <row r="4" s="35" customFormat="1" ht="149" customHeight="1" spans="1:10">
      <c r="A4" s="11">
        <v>1</v>
      </c>
      <c r="B4" s="10" t="s">
        <v>11</v>
      </c>
      <c r="C4" s="41" t="s">
        <v>12</v>
      </c>
      <c r="D4" s="42" t="s">
        <v>13</v>
      </c>
      <c r="E4" s="10" t="s">
        <v>14</v>
      </c>
      <c r="F4" s="10">
        <v>1</v>
      </c>
      <c r="G4" s="10">
        <v>1699</v>
      </c>
      <c r="H4" s="43">
        <v>1699</v>
      </c>
      <c r="I4" s="41" t="s">
        <v>15</v>
      </c>
      <c r="J4" s="48"/>
    </row>
    <row r="5" s="35" customFormat="1" ht="152" customHeight="1" spans="1:10">
      <c r="A5" s="11">
        <v>2</v>
      </c>
      <c r="B5" s="10" t="s">
        <v>16</v>
      </c>
      <c r="C5" s="41" t="s">
        <v>17</v>
      </c>
      <c r="D5" s="42" t="s">
        <v>18</v>
      </c>
      <c r="E5" s="10" t="s">
        <v>14</v>
      </c>
      <c r="F5" s="10">
        <v>1</v>
      </c>
      <c r="G5" s="10">
        <v>369</v>
      </c>
      <c r="H5" s="43">
        <v>369</v>
      </c>
      <c r="I5" s="41" t="s">
        <v>19</v>
      </c>
      <c r="J5" s="48"/>
    </row>
    <row r="6" s="35" customFormat="1" ht="142" customHeight="1" spans="1:10">
      <c r="A6" s="11">
        <v>3</v>
      </c>
      <c r="B6" s="10" t="s">
        <v>20</v>
      </c>
      <c r="C6" s="10" t="s">
        <v>21</v>
      </c>
      <c r="D6" s="41" t="s">
        <v>22</v>
      </c>
      <c r="E6" s="10" t="s">
        <v>23</v>
      </c>
      <c r="F6" s="10">
        <v>4</v>
      </c>
      <c r="G6" s="44">
        <v>89</v>
      </c>
      <c r="H6" s="43">
        <f>G6*F6</f>
        <v>356</v>
      </c>
      <c r="I6" s="41" t="s">
        <v>15</v>
      </c>
      <c r="J6" s="48"/>
    </row>
    <row r="7" s="35" customFormat="1" ht="153" customHeight="1" spans="1:10">
      <c r="A7" s="11">
        <v>4</v>
      </c>
      <c r="B7" s="10" t="s">
        <v>24</v>
      </c>
      <c r="C7" s="45" t="s">
        <v>25</v>
      </c>
      <c r="D7" s="42" t="s">
        <v>26</v>
      </c>
      <c r="E7" s="10" t="s">
        <v>23</v>
      </c>
      <c r="F7" s="10">
        <v>4</v>
      </c>
      <c r="G7" s="10">
        <v>258</v>
      </c>
      <c r="H7" s="43">
        <f>G7*F7</f>
        <v>1032</v>
      </c>
      <c r="I7" s="41" t="s">
        <v>15</v>
      </c>
      <c r="J7" s="48"/>
    </row>
    <row r="8" s="36" customFormat="1" ht="127" customHeight="1" spans="1:10">
      <c r="A8" s="46">
        <v>5</v>
      </c>
      <c r="B8" s="45" t="s">
        <v>27</v>
      </c>
      <c r="C8" s="45" t="s">
        <v>28</v>
      </c>
      <c r="D8" s="47" t="s">
        <v>29</v>
      </c>
      <c r="E8" s="10" t="s">
        <v>30</v>
      </c>
      <c r="F8" s="10">
        <v>1</v>
      </c>
      <c r="G8" s="48">
        <v>438</v>
      </c>
      <c r="H8" s="43">
        <v>438</v>
      </c>
      <c r="I8" s="41" t="s">
        <v>15</v>
      </c>
      <c r="J8" s="50"/>
    </row>
    <row r="9" ht="178" customHeight="1" spans="1:10">
      <c r="A9" s="46">
        <v>6</v>
      </c>
      <c r="B9" s="45" t="s">
        <v>31</v>
      </c>
      <c r="C9" s="45" t="s">
        <v>32</v>
      </c>
      <c r="D9" s="47" t="s">
        <v>33</v>
      </c>
      <c r="E9" s="48" t="s">
        <v>34</v>
      </c>
      <c r="F9" s="48">
        <v>2</v>
      </c>
      <c r="G9" s="48">
        <v>1560</v>
      </c>
      <c r="H9" s="43">
        <f>F9*G9</f>
        <v>3120</v>
      </c>
      <c r="I9" s="41" t="s">
        <v>15</v>
      </c>
      <c r="J9" s="52"/>
    </row>
    <row r="10" ht="178" customHeight="1" spans="1:10">
      <c r="A10" s="49">
        <v>7</v>
      </c>
      <c r="B10" s="50" t="s">
        <v>35</v>
      </c>
      <c r="C10" s="41" t="s">
        <v>36</v>
      </c>
      <c r="D10" s="41" t="s">
        <v>37</v>
      </c>
      <c r="E10" s="50" t="s">
        <v>14</v>
      </c>
      <c r="F10" s="50">
        <v>3</v>
      </c>
      <c r="G10" s="50" t="s">
        <v>38</v>
      </c>
      <c r="H10" s="50">
        <v>447</v>
      </c>
      <c r="I10" s="41" t="s">
        <v>15</v>
      </c>
      <c r="J10" s="52"/>
    </row>
    <row r="11" ht="132" customHeight="1" spans="1:10">
      <c r="A11" s="49">
        <v>8</v>
      </c>
      <c r="B11" s="50" t="s">
        <v>39</v>
      </c>
      <c r="C11" s="41" t="s">
        <v>40</v>
      </c>
      <c r="D11" s="41" t="s">
        <v>41</v>
      </c>
      <c r="E11" s="50" t="s">
        <v>23</v>
      </c>
      <c r="F11" s="50">
        <v>3</v>
      </c>
      <c r="G11" s="50">
        <v>35</v>
      </c>
      <c r="H11" s="50">
        <v>105</v>
      </c>
      <c r="I11" s="53" t="s">
        <v>15</v>
      </c>
      <c r="J11" s="52"/>
    </row>
    <row r="12" ht="162" customHeight="1" spans="1:10">
      <c r="A12" s="49">
        <v>9</v>
      </c>
      <c r="B12" s="50" t="s">
        <v>42</v>
      </c>
      <c r="C12" s="41" t="s">
        <v>43</v>
      </c>
      <c r="D12" s="41" t="s">
        <v>44</v>
      </c>
      <c r="E12" s="50" t="s">
        <v>23</v>
      </c>
      <c r="F12" s="50">
        <v>3</v>
      </c>
      <c r="G12" s="50">
        <v>53</v>
      </c>
      <c r="H12" s="50">
        <v>159</v>
      </c>
      <c r="I12" s="53" t="s">
        <v>15</v>
      </c>
      <c r="J12" s="52"/>
    </row>
    <row r="13" ht="161" customHeight="1" spans="1:10">
      <c r="A13" s="49">
        <v>10</v>
      </c>
      <c r="B13" s="50" t="s">
        <v>45</v>
      </c>
      <c r="C13" s="41" t="s">
        <v>46</v>
      </c>
      <c r="D13" s="41" t="s">
        <v>47</v>
      </c>
      <c r="E13" s="50" t="s">
        <v>30</v>
      </c>
      <c r="F13" s="50">
        <v>3</v>
      </c>
      <c r="G13" s="50">
        <v>15</v>
      </c>
      <c r="H13" s="50">
        <v>45</v>
      </c>
      <c r="I13" s="53"/>
      <c r="J13" s="52"/>
    </row>
    <row r="14" ht="161" customHeight="1" spans="1:14">
      <c r="A14" s="49">
        <v>11</v>
      </c>
      <c r="B14" s="50" t="s">
        <v>48</v>
      </c>
      <c r="C14" s="41" t="s">
        <v>49</v>
      </c>
      <c r="D14" s="41" t="s">
        <v>50</v>
      </c>
      <c r="E14" s="50" t="s">
        <v>23</v>
      </c>
      <c r="F14" s="50">
        <v>100</v>
      </c>
      <c r="G14" s="50">
        <f>8+8*20%</f>
        <v>9.6</v>
      </c>
      <c r="H14" s="50">
        <f>F14*G14</f>
        <v>960</v>
      </c>
      <c r="I14" s="53" t="s">
        <v>51</v>
      </c>
      <c r="J14" s="52" t="str">
        <f>_xlfn.DISPIMG("ID_BF024F2CC86E4CABA51AF1A70D2B5F0C",1)</f>
        <v>=DISPIMG("ID_BF024F2CC86E4CABA51AF1A70D2B5F0C",1)</v>
      </c>
      <c r="N14" s="54"/>
    </row>
    <row r="15" ht="161" customHeight="1" spans="1:14">
      <c r="A15" s="49">
        <v>12</v>
      </c>
      <c r="B15" s="50" t="s">
        <v>52</v>
      </c>
      <c r="C15" s="41" t="s">
        <v>53</v>
      </c>
      <c r="D15" s="41" t="s">
        <v>54</v>
      </c>
      <c r="E15" s="50" t="s">
        <v>23</v>
      </c>
      <c r="F15" s="50">
        <v>1</v>
      </c>
      <c r="G15" s="50">
        <f>225*0.2+225</f>
        <v>270</v>
      </c>
      <c r="H15" s="50">
        <f>F15*G15</f>
        <v>270</v>
      </c>
      <c r="I15" s="53" t="s">
        <v>15</v>
      </c>
      <c r="J15" s="52" t="str">
        <f>_xlfn.DISPIMG("ID_ED24C2DC78D549D3AB603F803E16713D",1)</f>
        <v>=DISPIMG("ID_ED24C2DC78D549D3AB603F803E16713D",1)</v>
      </c>
      <c r="N15" s="54"/>
    </row>
    <row r="16" ht="161" customHeight="1" spans="1:14">
      <c r="A16" s="49">
        <v>13</v>
      </c>
      <c r="B16" s="50" t="s">
        <v>55</v>
      </c>
      <c r="C16" s="41" t="s">
        <v>56</v>
      </c>
      <c r="D16" s="41"/>
      <c r="E16" s="50" t="s">
        <v>14</v>
      </c>
      <c r="F16" s="50">
        <v>1</v>
      </c>
      <c r="G16" s="50">
        <f>2000*0.2+2000</f>
        <v>2400</v>
      </c>
      <c r="H16" s="50">
        <f>F16*G16</f>
        <v>2400</v>
      </c>
      <c r="I16" s="53" t="s">
        <v>51</v>
      </c>
      <c r="J16" s="52"/>
      <c r="N16"/>
    </row>
    <row r="17" ht="22.15" customHeight="1" spans="1:10">
      <c r="A17" s="49" t="s">
        <v>57</v>
      </c>
      <c r="B17" s="49"/>
      <c r="C17" s="49"/>
      <c r="D17" s="49"/>
      <c r="E17" s="49"/>
      <c r="F17" s="49"/>
      <c r="G17" s="49"/>
      <c r="H17" s="50">
        <f>SUM(H4:H15)</f>
        <v>9000</v>
      </c>
      <c r="I17" s="53"/>
      <c r="J17" s="52"/>
    </row>
  </sheetData>
  <mergeCells count="2">
    <mergeCell ref="A1:J1"/>
    <mergeCell ref="A2:I2"/>
  </mergeCells>
  <pageMargins left="0.433070866141732" right="0.118110236220472" top="0.984251968503937" bottom="0.984251968503937" header="0.511811023622047" footer="0.511811023622047"/>
  <pageSetup paperSize="1" scale="70" orientation="landscape" horizontalDpi="200" verticalDpi="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A4" workbookViewId="0">
      <selection activeCell="A10" sqref="$A10:$XFD10"/>
    </sheetView>
  </sheetViews>
  <sheetFormatPr defaultColWidth="9" defaultRowHeight="14.25"/>
  <cols>
    <col min="1" max="1" width="4.75" style="1" customWidth="1"/>
    <col min="2" max="2" width="17.5" style="1" customWidth="1"/>
    <col min="3" max="3" width="38.75" style="1" customWidth="1"/>
    <col min="4" max="4" width="38.375" style="2" customWidth="1"/>
    <col min="5" max="5" width="5.125" style="1" customWidth="1"/>
    <col min="6" max="7" width="7.375" style="1" customWidth="1"/>
    <col min="8" max="8" width="11" style="3" customWidth="1"/>
    <col min="9" max="9" width="18.625" style="1" customWidth="1"/>
    <col min="10" max="10" width="16" customWidth="1"/>
  </cols>
  <sheetData>
    <row r="1" ht="20.25" spans="1:9">
      <c r="A1" s="4" t="s">
        <v>58</v>
      </c>
      <c r="B1" s="4"/>
      <c r="C1" s="4"/>
      <c r="D1" s="4"/>
      <c r="E1" s="4"/>
      <c r="F1" s="4"/>
      <c r="G1" s="4"/>
      <c r="H1" s="4"/>
      <c r="I1" s="4"/>
    </row>
    <row r="2" ht="18.75" spans="1:9">
      <c r="A2" s="5" t="s">
        <v>59</v>
      </c>
      <c r="B2" s="5"/>
      <c r="C2" s="5"/>
      <c r="D2" s="5"/>
      <c r="E2" s="5"/>
      <c r="F2" s="5"/>
      <c r="G2" s="5"/>
      <c r="H2" s="5"/>
      <c r="I2" s="5"/>
    </row>
    <row r="3" ht="27" spans="1:9">
      <c r="A3" s="6" t="s">
        <v>1</v>
      </c>
      <c r="B3" s="7" t="s">
        <v>2</v>
      </c>
      <c r="C3" s="7" t="s">
        <v>60</v>
      </c>
      <c r="D3" s="7" t="s">
        <v>4</v>
      </c>
      <c r="E3" s="7" t="s">
        <v>5</v>
      </c>
      <c r="F3" s="7" t="s">
        <v>6</v>
      </c>
      <c r="G3" s="7" t="s">
        <v>61</v>
      </c>
      <c r="H3" s="8" t="s">
        <v>57</v>
      </c>
      <c r="I3" s="7" t="s">
        <v>9</v>
      </c>
    </row>
    <row r="4" ht="109" customHeight="1" spans="1:9">
      <c r="A4" s="9">
        <v>1</v>
      </c>
      <c r="B4" s="24" t="s">
        <v>62</v>
      </c>
      <c r="C4" s="25" t="s">
        <v>63</v>
      </c>
      <c r="D4" s="24"/>
      <c r="E4" s="24" t="s">
        <v>64</v>
      </c>
      <c r="F4" s="26">
        <v>50</v>
      </c>
      <c r="G4" s="27">
        <f>3.3+3.3*20%</f>
        <v>3.96</v>
      </c>
      <c r="H4" s="28">
        <f t="shared" ref="H4:H8" si="0">F4*G4</f>
        <v>198</v>
      </c>
      <c r="I4" s="33" t="str">
        <f>_xlfn.DISPIMG("ID_F8DE46DBD31A4A07A8C31D83258C2D44",1)</f>
        <v>=DISPIMG("ID_F8DE46DBD31A4A07A8C31D83258C2D44",1)</v>
      </c>
    </row>
    <row r="5" ht="116.2" spans="1:10">
      <c r="A5" s="9">
        <v>2</v>
      </c>
      <c r="B5" s="24" t="s">
        <v>65</v>
      </c>
      <c r="C5" s="25" t="s">
        <v>66</v>
      </c>
      <c r="D5" s="25"/>
      <c r="E5" s="24" t="s">
        <v>67</v>
      </c>
      <c r="F5" s="26">
        <v>20</v>
      </c>
      <c r="G5" s="27">
        <f>5.8+5.8*20%</f>
        <v>6.96</v>
      </c>
      <c r="H5" s="28">
        <f t="shared" si="0"/>
        <v>139.2</v>
      </c>
      <c r="I5" s="33" t="str">
        <f>_xlfn.DISPIMG("ID_E77945B7B4244C38991BF255B777689E",1)</f>
        <v>=DISPIMG("ID_E77945B7B4244C38991BF255B777689E",1)</v>
      </c>
      <c r="J5" t="s">
        <v>68</v>
      </c>
    </row>
    <row r="6" ht="64" customHeight="1" spans="1:9">
      <c r="A6" s="9">
        <v>3</v>
      </c>
      <c r="B6" s="29" t="s">
        <v>69</v>
      </c>
      <c r="C6" s="25" t="s">
        <v>66</v>
      </c>
      <c r="D6" s="29"/>
      <c r="E6" s="29" t="s">
        <v>67</v>
      </c>
      <c r="F6" s="30">
        <v>20</v>
      </c>
      <c r="G6" s="27">
        <f>6.7+6.7*20%</f>
        <v>8.04</v>
      </c>
      <c r="H6" s="28">
        <f t="shared" si="0"/>
        <v>160.8</v>
      </c>
      <c r="I6" s="33" t="str">
        <f>_xlfn.DISPIMG("ID_B7EF0926FF6645B4844D73AB38E28F5D",1)</f>
        <v>=DISPIMG("ID_B7EF0926FF6645B4844D73AB38E28F5D",1)</v>
      </c>
    </row>
    <row r="7" ht="68" customHeight="1" spans="1:9">
      <c r="A7" s="9">
        <v>4</v>
      </c>
      <c r="B7" s="29" t="s">
        <v>70</v>
      </c>
      <c r="C7" s="25" t="s">
        <v>66</v>
      </c>
      <c r="D7" s="29"/>
      <c r="E7" s="29" t="s">
        <v>67</v>
      </c>
      <c r="F7" s="30">
        <v>20</v>
      </c>
      <c r="G7" s="27">
        <f>10.78+10.78*20%</f>
        <v>12.936</v>
      </c>
      <c r="H7" s="28">
        <f t="shared" si="0"/>
        <v>258.72</v>
      </c>
      <c r="I7" s="33" t="str">
        <f>_xlfn.DISPIMG("ID_F1FD099AC43A4D5AAD6AC0ADAEE741D9",1)</f>
        <v>=DISPIMG("ID_F1FD099AC43A4D5AAD6AC0ADAEE741D9",1)</v>
      </c>
    </row>
    <row r="8" ht="70" customHeight="1" spans="1:9">
      <c r="A8" s="9">
        <v>5</v>
      </c>
      <c r="B8" s="17" t="s">
        <v>71</v>
      </c>
      <c r="C8" s="17" t="s">
        <v>72</v>
      </c>
      <c r="D8" s="17"/>
      <c r="E8" s="17" t="s">
        <v>64</v>
      </c>
      <c r="F8" s="31">
        <v>10</v>
      </c>
      <c r="G8" s="27">
        <f>4+4*0.2</f>
        <v>4.8</v>
      </c>
      <c r="H8" s="28">
        <f t="shared" si="0"/>
        <v>48</v>
      </c>
      <c r="I8" s="34" t="str">
        <f>_xlfn.DISPIMG("ID_B02C8DB2A4A449699CE6DA37BDE1FA7F",1)</f>
        <v>=DISPIMG("ID_B02C8DB2A4A449699CE6DA37BDE1FA7F",1)</v>
      </c>
    </row>
    <row r="9" spans="1:9">
      <c r="A9" s="17" t="s">
        <v>57</v>
      </c>
      <c r="B9" s="11"/>
      <c r="C9" s="11"/>
      <c r="D9" s="18"/>
      <c r="E9" s="11"/>
      <c r="F9" s="11"/>
      <c r="G9" s="11"/>
      <c r="H9" s="32">
        <f>SUM(H4:H8)</f>
        <v>804.72</v>
      </c>
      <c r="I9" s="11"/>
    </row>
  </sheetData>
  <mergeCells count="2">
    <mergeCell ref="A1:I1"/>
    <mergeCell ref="A2:I2"/>
  </mergeCell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15" workbookViewId="0">
      <selection activeCell="A17" sqref="$A17:$XFD17"/>
    </sheetView>
  </sheetViews>
  <sheetFormatPr defaultColWidth="9" defaultRowHeight="14.25"/>
  <cols>
    <col min="1" max="1" width="4.75" style="1" customWidth="1"/>
    <col min="2" max="2" width="17.5" style="1" customWidth="1"/>
    <col min="3" max="3" width="38.75" style="1" customWidth="1"/>
    <col min="4" max="4" width="38.375" style="2" customWidth="1"/>
    <col min="5" max="5" width="5.125" style="1" customWidth="1"/>
    <col min="6" max="7" width="7.375" style="1" customWidth="1"/>
    <col min="8" max="8" width="11" style="3" customWidth="1"/>
    <col min="9" max="9" width="18.625" style="1" customWidth="1"/>
    <col min="10" max="10" width="16" customWidth="1"/>
  </cols>
  <sheetData>
    <row r="1" ht="20.25" spans="1:9">
      <c r="A1" s="4" t="s">
        <v>58</v>
      </c>
      <c r="B1" s="4"/>
      <c r="C1" s="4"/>
      <c r="D1" s="4"/>
      <c r="E1" s="4"/>
      <c r="F1" s="4"/>
      <c r="G1" s="4"/>
      <c r="H1" s="4"/>
      <c r="I1" s="4"/>
    </row>
    <row r="2" ht="18.75" spans="1:9">
      <c r="A2" s="5" t="s">
        <v>59</v>
      </c>
      <c r="B2" s="5"/>
      <c r="C2" s="5"/>
      <c r="D2" s="5"/>
      <c r="E2" s="5"/>
      <c r="F2" s="5"/>
      <c r="G2" s="5"/>
      <c r="H2" s="5"/>
      <c r="I2" s="5"/>
    </row>
    <row r="3" ht="27" spans="1:9">
      <c r="A3" s="6" t="s">
        <v>1</v>
      </c>
      <c r="B3" s="7" t="s">
        <v>2</v>
      </c>
      <c r="C3" s="7" t="s">
        <v>60</v>
      </c>
      <c r="D3" s="7" t="s">
        <v>4</v>
      </c>
      <c r="E3" s="7" t="s">
        <v>5</v>
      </c>
      <c r="F3" s="7" t="s">
        <v>6</v>
      </c>
      <c r="G3" s="7" t="s">
        <v>61</v>
      </c>
      <c r="H3" s="8" t="s">
        <v>57</v>
      </c>
      <c r="I3" s="7" t="s">
        <v>9</v>
      </c>
    </row>
    <row r="4" ht="150" customHeight="1" spans="1:9">
      <c r="A4" s="9">
        <v>1</v>
      </c>
      <c r="B4" s="10" t="s">
        <v>73</v>
      </c>
      <c r="C4" s="10" t="s">
        <v>74</v>
      </c>
      <c r="D4" s="11" t="s">
        <v>75</v>
      </c>
      <c r="E4" s="10" t="s">
        <v>76</v>
      </c>
      <c r="F4" s="10">
        <v>20</v>
      </c>
      <c r="G4" s="12">
        <v>3</v>
      </c>
      <c r="H4" s="13">
        <f t="shared" ref="H4:H8" si="0">F4*G4</f>
        <v>60</v>
      </c>
      <c r="I4" s="20" t="str">
        <f>_xlfn.DISPIMG("ID_8399CEA21DB94209BB7DF1B6F9B170DA",1)</f>
        <v>=DISPIMG("ID_8399CEA21DB94209BB7DF1B6F9B170DA",1)</v>
      </c>
    </row>
    <row r="5" ht="150" customHeight="1" spans="1:9">
      <c r="A5" s="9">
        <v>2</v>
      </c>
      <c r="B5" s="14" t="s">
        <v>77</v>
      </c>
      <c r="C5" s="15" t="s">
        <v>78</v>
      </c>
      <c r="D5" s="12" t="s">
        <v>79</v>
      </c>
      <c r="E5" s="15" t="s">
        <v>80</v>
      </c>
      <c r="F5" s="15">
        <v>100</v>
      </c>
      <c r="G5" s="12">
        <v>25</v>
      </c>
      <c r="H5" s="13">
        <f t="shared" si="0"/>
        <v>2500</v>
      </c>
      <c r="I5" s="21" t="str">
        <f>_xlfn.DISPIMG("ID_12E28736C9C4456EB54D5A006B504A84",1)</f>
        <v>=DISPIMG("ID_12E28736C9C4456EB54D5A006B504A84",1)</v>
      </c>
    </row>
    <row r="6" ht="150" customHeight="1" spans="1:9">
      <c r="A6" s="9">
        <v>3</v>
      </c>
      <c r="B6" s="15" t="s">
        <v>81</v>
      </c>
      <c r="C6" s="15" t="s">
        <v>82</v>
      </c>
      <c r="D6" s="12" t="s">
        <v>83</v>
      </c>
      <c r="E6" s="15" t="s">
        <v>14</v>
      </c>
      <c r="F6" s="15">
        <v>30</v>
      </c>
      <c r="G6" s="12">
        <v>20</v>
      </c>
      <c r="H6" s="13">
        <f t="shared" si="0"/>
        <v>600</v>
      </c>
      <c r="I6" s="21" t="str">
        <f>_xlfn.DISPIMG("ID_6A9A891C20BF455DA25ED48924821523",1)</f>
        <v>=DISPIMG("ID_6A9A891C20BF455DA25ED48924821523",1)</v>
      </c>
    </row>
    <row r="7" ht="150" customHeight="1" spans="1:9">
      <c r="A7" s="9">
        <v>4</v>
      </c>
      <c r="B7" s="15" t="s">
        <v>84</v>
      </c>
      <c r="C7" s="15" t="s">
        <v>85</v>
      </c>
      <c r="D7" s="12" t="s">
        <v>86</v>
      </c>
      <c r="E7" s="15" t="s">
        <v>14</v>
      </c>
      <c r="F7" s="15">
        <v>2</v>
      </c>
      <c r="G7" s="12">
        <v>280</v>
      </c>
      <c r="H7" s="13">
        <f t="shared" si="0"/>
        <v>560</v>
      </c>
      <c r="I7" s="22" t="str">
        <f>_xlfn.DISPIMG("ID_1D85D9ED23C24361A657F5A1D1F55282",1)</f>
        <v>=DISPIMG("ID_1D85D9ED23C24361A657F5A1D1F55282",1)</v>
      </c>
    </row>
    <row r="8" ht="150" customHeight="1" spans="1:9">
      <c r="A8" s="9"/>
      <c r="B8" s="15" t="s">
        <v>87</v>
      </c>
      <c r="C8" s="15" t="s">
        <v>88</v>
      </c>
      <c r="D8" s="16" t="s">
        <v>89</v>
      </c>
      <c r="E8" s="14" t="s">
        <v>23</v>
      </c>
      <c r="F8" s="14">
        <v>2</v>
      </c>
      <c r="G8" s="16">
        <f>43.2*0.2+43.2</f>
        <v>51.84</v>
      </c>
      <c r="H8" s="13">
        <f t="shared" si="0"/>
        <v>103.68</v>
      </c>
      <c r="I8" s="22" t="str">
        <f>_xlfn.DISPIMG("ID_2DB4F6896E8C48478AFBE55FB665642A",1)</f>
        <v>=DISPIMG("ID_2DB4F6896E8C48478AFBE55FB665642A",1)</v>
      </c>
    </row>
    <row r="9" ht="150" customHeight="1" spans="1:9">
      <c r="A9" s="9">
        <v>5</v>
      </c>
      <c r="B9" s="15" t="s">
        <v>90</v>
      </c>
      <c r="C9" s="15" t="s">
        <v>91</v>
      </c>
      <c r="D9" s="16"/>
      <c r="E9" s="14" t="s">
        <v>14</v>
      </c>
      <c r="F9" s="14">
        <v>2</v>
      </c>
      <c r="G9" s="16">
        <v>220</v>
      </c>
      <c r="H9" s="13">
        <f t="shared" ref="H9:H15" si="1">F9*G9</f>
        <v>440</v>
      </c>
      <c r="I9" s="23" t="str">
        <f>_xlfn.DISPIMG("ID_6D9BBA11A2414A1DAEA32AF4996F4E30",1)</f>
        <v>=DISPIMG("ID_6D9BBA11A2414A1DAEA32AF4996F4E30",1)</v>
      </c>
    </row>
    <row r="10" ht="150" customHeight="1" spans="1:9">
      <c r="A10" s="9">
        <v>6</v>
      </c>
      <c r="B10" s="14" t="s">
        <v>92</v>
      </c>
      <c r="C10" s="14" t="s">
        <v>93</v>
      </c>
      <c r="D10" s="16" t="s">
        <v>94</v>
      </c>
      <c r="E10" s="14" t="s">
        <v>14</v>
      </c>
      <c r="F10" s="14">
        <v>1</v>
      </c>
      <c r="G10" s="16">
        <v>468</v>
      </c>
      <c r="H10" s="13">
        <f t="shared" si="1"/>
        <v>468</v>
      </c>
      <c r="I10" s="23" t="str">
        <f>_xlfn.DISPIMG("ID_677E746F466A41FF9A14D2BA802AD402",1)</f>
        <v>=DISPIMG("ID_677E746F466A41FF9A14D2BA802AD402",1)</v>
      </c>
    </row>
    <row r="11" ht="150" customHeight="1" spans="1:9">
      <c r="A11" s="9">
        <v>7</v>
      </c>
      <c r="B11" s="14" t="s">
        <v>95</v>
      </c>
      <c r="C11" s="14" t="s">
        <v>96</v>
      </c>
      <c r="D11" s="16"/>
      <c r="E11" s="14" t="s">
        <v>23</v>
      </c>
      <c r="F11" s="14">
        <v>120</v>
      </c>
      <c r="G11" s="16">
        <f>4*0.2+4</f>
        <v>4.8</v>
      </c>
      <c r="H11" s="13">
        <f t="shared" si="1"/>
        <v>576</v>
      </c>
      <c r="I11" s="23"/>
    </row>
    <row r="12" ht="150" customHeight="1" spans="1:9">
      <c r="A12" s="9"/>
      <c r="B12" s="14" t="s">
        <v>97</v>
      </c>
      <c r="C12" s="14" t="s">
        <v>98</v>
      </c>
      <c r="D12" s="16" t="s">
        <v>99</v>
      </c>
      <c r="E12" s="14" t="s">
        <v>23</v>
      </c>
      <c r="F12" s="14">
        <v>1</v>
      </c>
      <c r="G12" s="16">
        <f>60*0.2+60</f>
        <v>72</v>
      </c>
      <c r="H12" s="13">
        <f t="shared" si="1"/>
        <v>72</v>
      </c>
      <c r="I12" s="23" t="str">
        <f>_xlfn.DISPIMG("ID_7FE59D36735E4015A4F23C7993496135",1)</f>
        <v>=DISPIMG("ID_7FE59D36735E4015A4F23C7993496135",1)</v>
      </c>
    </row>
    <row r="13" ht="150" customHeight="1" spans="1:9">
      <c r="A13" s="9"/>
      <c r="B13" s="14" t="s">
        <v>100</v>
      </c>
      <c r="C13" s="14" t="s">
        <v>101</v>
      </c>
      <c r="D13" s="16" t="s">
        <v>102</v>
      </c>
      <c r="E13" s="14" t="s">
        <v>103</v>
      </c>
      <c r="F13" s="14">
        <v>2</v>
      </c>
      <c r="G13" s="16">
        <f>30*0.2+30</f>
        <v>36</v>
      </c>
      <c r="H13" s="13">
        <f t="shared" si="1"/>
        <v>72</v>
      </c>
      <c r="I13" s="23" t="str">
        <f>_xlfn.DISPIMG("ID_7E81B527131144B790E7BA9B0801F434",1)</f>
        <v>=DISPIMG("ID_7E81B527131144B790E7BA9B0801F434",1)</v>
      </c>
    </row>
    <row r="14" ht="150" customHeight="1" spans="1:9">
      <c r="A14" s="9"/>
      <c r="B14" s="14" t="s">
        <v>104</v>
      </c>
      <c r="C14" s="14" t="s">
        <v>105</v>
      </c>
      <c r="D14" s="16" t="s">
        <v>106</v>
      </c>
      <c r="E14" s="14" t="s">
        <v>80</v>
      </c>
      <c r="F14" s="14">
        <v>10</v>
      </c>
      <c r="G14" s="16">
        <f>29.8*0.2+29.8</f>
        <v>35.76</v>
      </c>
      <c r="H14" s="13">
        <f t="shared" si="1"/>
        <v>357.6</v>
      </c>
      <c r="I14" s="23" t="str">
        <f>_xlfn.DISPIMG("ID_74BA87B9B0674319841300057CA3184D",1)</f>
        <v>=DISPIMG("ID_74BA87B9B0674319841300057CA3184D",1)</v>
      </c>
    </row>
    <row r="15" ht="150" customHeight="1" spans="1:9">
      <c r="A15" s="9">
        <v>8</v>
      </c>
      <c r="B15" s="14" t="s">
        <v>107</v>
      </c>
      <c r="C15" s="14" t="s">
        <v>108</v>
      </c>
      <c r="D15" s="16" t="s">
        <v>109</v>
      </c>
      <c r="E15" s="14" t="s">
        <v>14</v>
      </c>
      <c r="F15" s="14">
        <v>1</v>
      </c>
      <c r="G15" s="16">
        <f>77.8*0.2+77.8</f>
        <v>93.36</v>
      </c>
      <c r="H15" s="13">
        <f t="shared" si="1"/>
        <v>93.36</v>
      </c>
      <c r="I15" s="21" t="str">
        <f>_xlfn.DISPIMG("ID_DF681C3F48C14F9EB4F1D17D0CEF7245",1)</f>
        <v>=DISPIMG("ID_DF681C3F48C14F9EB4F1D17D0CEF7245",1)</v>
      </c>
    </row>
    <row r="16" spans="1:9">
      <c r="A16" s="17" t="s">
        <v>57</v>
      </c>
      <c r="B16" s="11"/>
      <c r="C16" s="11"/>
      <c r="D16" s="18"/>
      <c r="E16" s="11"/>
      <c r="F16" s="11"/>
      <c r="G16" s="11"/>
      <c r="H16" s="19">
        <f>SUM(H4:H15)</f>
        <v>5902.64</v>
      </c>
      <c r="I16" s="11"/>
    </row>
  </sheetData>
  <mergeCells count="2">
    <mergeCell ref="A1:I1"/>
    <mergeCell ref="A2:I2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电子商务</vt:lpstr>
      <vt:lpstr>会计</vt:lpstr>
      <vt:lpstr>动画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ZERO兔い</cp:lastModifiedBy>
  <dcterms:created xsi:type="dcterms:W3CDTF">2020-11-28T11:39:00Z</dcterms:created>
  <cp:lastPrinted>2024-02-19T02:17:00Z</cp:lastPrinted>
  <dcterms:modified xsi:type="dcterms:W3CDTF">2025-10-20T08:14:52Z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4F17E3314ED04D79880E4FB9D8D41B30_13</vt:lpwstr>
  </property>
  <property fmtid="{D5CDD505-2E9C-101B-9397-08002B2CF9AE}" pid="3" name="KSOProductBuildVer">
    <vt:lpwstr>2052-12.1.0.22529</vt:lpwstr>
  </property>
</Properties>
</file>